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kreuk\Desktop\"/>
    </mc:Choice>
  </mc:AlternateContent>
  <xr:revisionPtr revIDLastSave="0" documentId="13_ncr:1_{8023EBE2-18CA-40B8-BC0D-FEC730F6F446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SQLDW_ReservedCapacity" sheetId="3" r:id="rId1"/>
  </sheets>
  <definedNames>
    <definedName name="CDWU_Reserved">SQLDW_ReservedCapacity!$O$2</definedName>
    <definedName name="RI_Percentage">SQLDW_ReservedCapacity!$N$2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3" l="1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N2" i="3" l="1"/>
  <c r="M38" i="3"/>
  <c r="Q6" i="3" l="1"/>
  <c r="Q10" i="3"/>
  <c r="Q14" i="3"/>
  <c r="Q18" i="3"/>
  <c r="Q22" i="3"/>
  <c r="Q26" i="3"/>
  <c r="P7" i="3"/>
  <c r="P11" i="3"/>
  <c r="P15" i="3"/>
  <c r="P19" i="3"/>
  <c r="P23" i="3"/>
  <c r="P27" i="3"/>
  <c r="Q5" i="3"/>
  <c r="Q7" i="3"/>
  <c r="Q11" i="3"/>
  <c r="Q15" i="3"/>
  <c r="Q19" i="3"/>
  <c r="Q23" i="3"/>
  <c r="Q27" i="3"/>
  <c r="P8" i="3"/>
  <c r="P12" i="3"/>
  <c r="P16" i="3"/>
  <c r="P20" i="3"/>
  <c r="P24" i="3"/>
  <c r="P28" i="3"/>
  <c r="P5" i="3"/>
  <c r="Q8" i="3"/>
  <c r="Q12" i="3"/>
  <c r="Q16" i="3"/>
  <c r="Q20" i="3"/>
  <c r="Q24" i="3"/>
  <c r="Q28" i="3"/>
  <c r="P9" i="3"/>
  <c r="P13" i="3"/>
  <c r="P17" i="3"/>
  <c r="P21" i="3"/>
  <c r="P25" i="3"/>
  <c r="Q9" i="3"/>
  <c r="Q13" i="3"/>
  <c r="Q17" i="3"/>
  <c r="Q21" i="3"/>
  <c r="Q25" i="3"/>
  <c r="P6" i="3"/>
  <c r="P10" i="3"/>
  <c r="P14" i="3"/>
  <c r="P18" i="3"/>
  <c r="P22" i="3"/>
  <c r="P26" i="3"/>
  <c r="N28" i="3"/>
  <c r="N27" i="3"/>
  <c r="N26" i="3"/>
  <c r="N25" i="3"/>
  <c r="N24" i="3"/>
  <c r="N23" i="3"/>
  <c r="N22" i="3"/>
  <c r="N21" i="3"/>
  <c r="O20" i="3"/>
  <c r="N19" i="3"/>
  <c r="N18" i="3"/>
  <c r="N17" i="3"/>
  <c r="O16" i="3"/>
  <c r="N15" i="3"/>
  <c r="N14" i="3"/>
  <c r="N13" i="3"/>
  <c r="N12" i="3"/>
  <c r="N11" i="3"/>
  <c r="N10" i="3"/>
  <c r="N9" i="3"/>
  <c r="N8" i="3"/>
  <c r="N7" i="3"/>
  <c r="N6" i="3"/>
  <c r="N5" i="3"/>
  <c r="I38" i="3"/>
  <c r="H29" i="3"/>
  <c r="G29" i="3"/>
  <c r="M3" i="3"/>
  <c r="Q32" i="3" l="1"/>
  <c r="P32" i="3"/>
  <c r="N3" i="3"/>
  <c r="I32" i="3"/>
  <c r="J32" i="3"/>
  <c r="N16" i="3"/>
  <c r="O8" i="3"/>
  <c r="N20" i="3"/>
  <c r="O5" i="3"/>
  <c r="O25" i="3"/>
  <c r="O21" i="3"/>
  <c r="O17" i="3"/>
  <c r="O13" i="3"/>
  <c r="O9" i="3"/>
  <c r="O28" i="3"/>
  <c r="O12" i="3"/>
  <c r="O27" i="3"/>
  <c r="O23" i="3"/>
  <c r="O19" i="3"/>
  <c r="O15" i="3"/>
  <c r="O11" i="3"/>
  <c r="O7" i="3"/>
  <c r="O24" i="3"/>
  <c r="O26" i="3"/>
  <c r="O22" i="3"/>
  <c r="O18" i="3"/>
  <c r="O14" i="3"/>
  <c r="O10" i="3"/>
  <c r="O6" i="3"/>
  <c r="N32" i="3" l="1"/>
  <c r="M36" i="3" s="1"/>
  <c r="O32" i="3"/>
  <c r="M37" i="3" s="1"/>
  <c r="I36" i="3" l="1"/>
  <c r="I37" i="3"/>
  <c r="I39" i="3" l="1"/>
  <c r="M39" i="3"/>
  <c r="O39" i="3" s="1"/>
  <c r="P39" i="3" s="1"/>
  <c r="Q39" i="3" s="1"/>
</calcChain>
</file>

<file path=xl/sharedStrings.xml><?xml version="1.0" encoding="utf-8"?>
<sst xmlns="http://schemas.openxmlformats.org/spreadsheetml/2006/main" count="41" uniqueCount="32">
  <si>
    <t>DWU</t>
  </si>
  <si>
    <t>Price</t>
  </si>
  <si>
    <t>Storage</t>
  </si>
  <si>
    <t>Terabyte</t>
  </si>
  <si>
    <t>Total</t>
  </si>
  <si>
    <t>Costs Weekday</t>
  </si>
  <si>
    <t>Total Month</t>
  </si>
  <si>
    <t>Weekdays</t>
  </si>
  <si>
    <t>WeekendDays</t>
  </si>
  <si>
    <t xml:space="preserve">PAY as YOU GO </t>
  </si>
  <si>
    <t>Discount</t>
  </si>
  <si>
    <t>Hour</t>
  </si>
  <si>
    <t>Storage TB</t>
  </si>
  <si>
    <t>PRICETABLE in Euro's</t>
  </si>
  <si>
    <t>Costs Weekend</t>
  </si>
  <si>
    <t>Extra Costs Weekday</t>
  </si>
  <si>
    <t>Extra Costs Weekend</t>
  </si>
  <si>
    <t>SAVINGS</t>
  </si>
  <si>
    <t>month</t>
  </si>
  <si>
    <t>year</t>
  </si>
  <si>
    <t xml:space="preserve"> Costs Weekday</t>
  </si>
  <si>
    <t xml:space="preserve"> Costs Weekend</t>
  </si>
  <si>
    <t>Reserved Capacity</t>
  </si>
  <si>
    <t>Years</t>
  </si>
  <si>
    <t>Total Period</t>
  </si>
  <si>
    <t>DiscountTable</t>
  </si>
  <si>
    <t>cDWU Reserved</t>
  </si>
  <si>
    <t>TOTAAL cDWU DAY</t>
  </si>
  <si>
    <t>cDWU Weekday</t>
  </si>
  <si>
    <t>cDWU Weekend</t>
  </si>
  <si>
    <t>cDWU</t>
  </si>
  <si>
    <t>AVG cDWU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</si>
</sst>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323237"/>
      <name val="Segoe U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3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1" fontId="1" fillId="0" borderId="0" xfId="0" applyNumberFormat="1" applyFont="1"/>
    <xf numFmtId="0" fontId="0" fillId="0" borderId="2" xfId="0" applyBorder="1"/>
    <xf numFmtId="0" fontId="4" fillId="0" borderId="2" xfId="0" applyFont="1" applyBorder="1"/>
    <xf numFmtId="0" fontId="0" fillId="0" borderId="0" xfId="0" applyBorder="1"/>
    <xf numFmtId="0" fontId="6" fillId="0" borderId="0" xfId="0" applyFont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2" fontId="0" fillId="0" borderId="2" xfId="0" applyNumberFormat="1" applyBorder="1"/>
    <xf numFmtId="2" fontId="5" fillId="0" borderId="2" xfId="0" applyNumberFormat="1" applyFont="1" applyBorder="1"/>
    <xf numFmtId="2" fontId="0" fillId="0" borderId="0" xfId="0" applyNumberFormat="1"/>
    <xf numFmtId="0" fontId="0" fillId="0" borderId="2" xfId="0" applyNumberFormat="1" applyBorder="1"/>
    <xf numFmtId="0" fontId="0" fillId="0" borderId="0" xfId="0" applyNumberFormat="1"/>
    <xf numFmtId="0" fontId="7" fillId="0" borderId="0" xfId="0" applyFont="1"/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18" fontId="0" fillId="0" borderId="0" xfId="0" applyNumberFormat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10">
    <dxf>
      <fill>
        <patternFill patternType="solid">
          <fgColor indexed="64"/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rgb="FF5B9BD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164" formatCode="#,##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E844BD9-42E3-4B82-A28F-9712C4DD8974}" name="Table11316" displayName="Table11316" ref="B5:C36" totalsRowShown="0">
  <autoFilter ref="B5:C36" xr:uid="{499AF3BA-AB4F-448F-84AA-507E49950108}"/>
  <tableColumns count="2">
    <tableColumn id="1" xr3:uid="{048BCBB3-B6D2-4362-A108-94FCEAD56417}" name="DWU"/>
    <tableColumn id="2" xr3:uid="{16EA3868-A339-488C-93C8-85B3A5CAF9E7}" name="Pric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4C5F0D9-6401-425C-B174-DAB1AFD7F471}" name="Table261418" displayName="Table261418" ref="B3:C4" totalsRowShown="0">
  <autoFilter ref="B3:C4" xr:uid="{516D3698-F288-4FEF-8E1C-0DFA70B23ABA}"/>
  <tableColumns count="2">
    <tableColumn id="1" xr3:uid="{6EB67548-B07A-493D-AEA9-3756EF0F74C2}" name="Storage"/>
    <tableColumn id="2" xr3:uid="{5DE8A978-4711-40A7-A1F5-BEA887DCC630}" name="Pri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73095D-7DFD-4F35-82A0-FAEFCDDEBA28}" name="Table1419" displayName="Table1419" ref="G4:J28" totalsRowShown="0">
  <autoFilter ref="G4:J28" xr:uid="{A6ACB848-8BF7-4CBF-8324-34F97AA5BD9A}"/>
  <tableColumns count="4">
    <tableColumn id="1" xr3:uid="{8C01DA04-EDE9-4917-B880-0799215B8CCC}" name="cDWU Weekday" dataDxfId="0"/>
    <tableColumn id="2" xr3:uid="{14DEB1F1-5A9C-4356-A77D-D3DA01E4723B}" name="cDWU Weekend"/>
    <tableColumn id="3" xr3:uid="{984261F2-BDCF-4B7C-BDE8-DAD025E68658}" name="Costs Weekday" dataDxfId="8">
      <calculatedColumnFormula>VLOOKUP(G5,Table11316[#All],2,0)</calculatedColumnFormula>
    </tableColumn>
    <tableColumn id="4" xr3:uid="{763F138B-3CEA-4695-AC05-904AB062CF89}" name="Costs Weekend">
      <calculatedColumnFormula>VLOOKUP(H5,Table11316[#All],2,0)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2E1C1-5FEA-4AAA-806C-C74B02E8DA32}" name="Table1620" displayName="Table1620" ref="L4:Q28" totalsRowShown="0" headerRowDxfId="7" tableBorderDxfId="6">
  <autoFilter ref="L4:Q28" xr:uid="{165EB852-637B-4472-AB74-2AA656739E00}"/>
  <tableColumns count="6">
    <tableColumn id="1" xr3:uid="{32422AE9-8E4D-4308-9189-5FAEAF567C06}" name="cDWU Weekday" dataDxfId="5">
      <calculatedColumnFormula>IF(G5-CDWU_Reserved&lt;=0,0,G5-CDWU_Reserved)</calculatedColumnFormula>
    </tableColumn>
    <tableColumn id="2" xr3:uid="{81962E79-F1AD-4FF4-996F-1685D75B1CA8}" name="cDWU Weekend" dataDxfId="4">
      <calculatedColumnFormula>IF(H5-CDWU_Reserved&lt;=0,0,H5-CDWU_Reserved)</calculatedColumnFormula>
    </tableColumn>
    <tableColumn id="4" xr3:uid="{C421379C-5B45-4C30-8825-EA1635CA37B7}" name="Extra Costs Weekday" dataDxfId="3">
      <calculatedColumnFormula>IF(VLOOKUP(L5,Table11316[#All],2,0)&gt;0,VLOOKUP(L5,Table11316[#All],2,0),0)</calculatedColumnFormula>
    </tableColumn>
    <tableColumn id="5" xr3:uid="{F4CDDF8B-613A-4B22-96B3-E841C697DA6B}" name="Extra Costs Weekend">
      <calculatedColumnFormula>VLOOKUP(M5,Table11316[#All],2,0)</calculatedColumnFormula>
    </tableColumn>
    <tableColumn id="3" xr3:uid="{C2C37CF0-462E-4170-888D-3F788266634A}" name=" Costs Weekday" dataDxfId="2">
      <calculatedColumnFormula>VLOOKUP(CDWU_Reserved,Table11316[#All],2,0)*((100-RI_Percentage)/100)</calculatedColumnFormula>
    </tableColumn>
    <tableColumn id="6" xr3:uid="{1C76D4EB-D460-4184-AA8E-0BFD0AB20901}" name=" Costs Weekend" dataDxfId="1">
      <calculatedColumnFormula>VLOOKUP(CDWU_Reserved,Table11316[#All],2,0)*((100-RI_Percentage)/100)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829E2A7-74C0-47CD-8589-C04CCA28893D}" name="Table12" displayName="Table12" ref="B40:C42" totalsRowShown="0">
  <autoFilter ref="B40:C42" xr:uid="{D7C9314D-63B6-44AE-BBE5-4B9ABA465017}"/>
  <tableColumns count="2">
    <tableColumn id="1" xr3:uid="{40C3AD29-CE89-4A70-A92F-E524F64E3AB9}" name="Years"/>
    <tableColumn id="2" xr3:uid="{DC78136D-3EB2-40ED-B479-F7B0612E5904}" name="Dis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7974-A952-4EA6-938A-CAE869CB58C6}">
  <dimension ref="B1:Q46"/>
  <sheetViews>
    <sheetView tabSelected="1" zoomScale="85" zoomScaleNormal="85" workbookViewId="0">
      <selection activeCell="E42" sqref="E42"/>
    </sheetView>
  </sheetViews>
  <sheetFormatPr defaultRowHeight="15" x14ac:dyDescent="0.25"/>
  <cols>
    <col min="3" max="3" width="11.28515625" customWidth="1"/>
    <col min="5" max="5" width="15" bestFit="1" customWidth="1"/>
    <col min="7" max="7" width="17.42578125" customWidth="1"/>
    <col min="8" max="8" width="18.42578125" customWidth="1"/>
    <col min="9" max="9" width="16.5703125" customWidth="1"/>
    <col min="10" max="11" width="17.5703125" customWidth="1"/>
    <col min="12" max="12" width="20.140625" bestFit="1" customWidth="1"/>
    <col min="13" max="13" width="18.85546875" customWidth="1"/>
    <col min="14" max="14" width="22" bestFit="1" customWidth="1"/>
    <col min="15" max="15" width="18.140625" bestFit="1" customWidth="1"/>
    <col min="16" max="16" width="23" bestFit="1" customWidth="1"/>
    <col min="17" max="17" width="14.5703125" bestFit="1" customWidth="1"/>
  </cols>
  <sheetData>
    <row r="1" spans="2:17" x14ac:dyDescent="0.25">
      <c r="M1" t="s">
        <v>23</v>
      </c>
      <c r="N1" t="s">
        <v>10</v>
      </c>
      <c r="O1" t="s">
        <v>26</v>
      </c>
    </row>
    <row r="2" spans="2:17" ht="17.25" x14ac:dyDescent="0.3">
      <c r="B2" s="11" t="s">
        <v>13</v>
      </c>
      <c r="G2" t="s">
        <v>9</v>
      </c>
      <c r="L2" s="22" t="s">
        <v>22</v>
      </c>
      <c r="M2" s="25">
        <v>3</v>
      </c>
      <c r="N2" s="1">
        <f>VLOOKUP(M2,Table12[#All],2,0)</f>
        <v>65</v>
      </c>
      <c r="O2" s="25">
        <v>1500</v>
      </c>
    </row>
    <row r="3" spans="2:17" x14ac:dyDescent="0.25">
      <c r="B3" t="s">
        <v>2</v>
      </c>
      <c r="C3" t="s">
        <v>1</v>
      </c>
      <c r="L3" t="s">
        <v>27</v>
      </c>
      <c r="M3">
        <f>24*O2</f>
        <v>36000</v>
      </c>
      <c r="N3">
        <f>M3/100*C7*SUM(F36:F37)*((100-N2)/100)</f>
        <v>5905.8720000000003</v>
      </c>
    </row>
    <row r="4" spans="2:17" x14ac:dyDescent="0.25">
      <c r="B4" t="s">
        <v>3</v>
      </c>
      <c r="C4">
        <v>148.68</v>
      </c>
      <c r="F4" s="4" t="s">
        <v>11</v>
      </c>
      <c r="G4" t="s">
        <v>28</v>
      </c>
      <c r="H4" t="s">
        <v>29</v>
      </c>
      <c r="I4" s="3" t="s">
        <v>5</v>
      </c>
      <c r="J4" s="3" t="s">
        <v>14</v>
      </c>
      <c r="K4" s="3"/>
      <c r="L4" s="12" t="s">
        <v>28</v>
      </c>
      <c r="M4" s="13" t="s">
        <v>29</v>
      </c>
      <c r="N4" s="14" t="s">
        <v>15</v>
      </c>
      <c r="O4" s="14" t="s">
        <v>16</v>
      </c>
      <c r="P4" s="14" t="s">
        <v>20</v>
      </c>
      <c r="Q4" s="14" t="s">
        <v>21</v>
      </c>
    </row>
    <row r="5" spans="2:17" x14ac:dyDescent="0.25">
      <c r="B5" t="s">
        <v>0</v>
      </c>
      <c r="C5" t="s">
        <v>1</v>
      </c>
      <c r="E5" s="3" t="s">
        <v>30</v>
      </c>
      <c r="F5" s="5">
        <v>1</v>
      </c>
      <c r="G5" s="25">
        <v>100</v>
      </c>
      <c r="H5">
        <v>100</v>
      </c>
      <c r="I5">
        <f>VLOOKUP(G5,Table11316[#All],2,0)</f>
        <v>1.512</v>
      </c>
      <c r="J5">
        <f>VLOOKUP(H5,Table11316[#All],2,0)</f>
        <v>1.512</v>
      </c>
      <c r="L5">
        <f>IF(G5-CDWU_Reserved&lt;=0,0,G5-CDWU_Reserved)</f>
        <v>0</v>
      </c>
      <c r="M5">
        <f>IF(H5-CDWU_Reserved&lt;=0,0,H5-CDWU_Reserved)</f>
        <v>0</v>
      </c>
      <c r="N5">
        <f>IF(VLOOKUP(L5,Table11316[#All],2,0)&gt;0,VLOOKUP(L5,Table11316[#All],2,0),0)</f>
        <v>0</v>
      </c>
      <c r="O5">
        <f>VLOOKUP(M5,Table11316[#All],2,0)</f>
        <v>0</v>
      </c>
      <c r="P5">
        <f>VLOOKUP(CDWU_Reserved,Table11316[#All],2,0)*((100-RI_Percentage)/100)</f>
        <v>7.9379999999999997</v>
      </c>
      <c r="Q5">
        <f>VLOOKUP(CDWU_Reserved,Table11316[#All],2,0)*((100-RI_Percentage)/100)</f>
        <v>7.9379999999999997</v>
      </c>
    </row>
    <row r="6" spans="2:17" x14ac:dyDescent="0.25">
      <c r="B6">
        <v>0</v>
      </c>
      <c r="C6" s="2">
        <v>0</v>
      </c>
      <c r="F6" s="6">
        <v>2</v>
      </c>
      <c r="G6" s="25">
        <v>100</v>
      </c>
      <c r="H6">
        <v>100</v>
      </c>
      <c r="I6">
        <f>VLOOKUP(G6,Table11316[#All],2,0)</f>
        <v>1.512</v>
      </c>
      <c r="J6">
        <f>VLOOKUP(H6,Table11316[#All],2,0)</f>
        <v>1.512</v>
      </c>
      <c r="L6">
        <f>IF(G6-CDWU_Reserved&lt;=0,0,G6-CDWU_Reserved)</f>
        <v>0</v>
      </c>
      <c r="M6">
        <f>IF(H6-CDWU_Reserved&lt;=0,0,H6-CDWU_Reserved)</f>
        <v>0</v>
      </c>
      <c r="N6">
        <f>IF(VLOOKUP(L6,Table11316[#All],2,0)&gt;0,VLOOKUP(L6,Table11316[#All],2,0),0)</f>
        <v>0</v>
      </c>
      <c r="O6">
        <f>VLOOKUP(M6,Table11316[#All],2,0)</f>
        <v>0</v>
      </c>
      <c r="P6">
        <f>VLOOKUP(CDWU_Reserved,Table11316[#All],2,0)*((100-RI_Percentage)/100)</f>
        <v>7.9379999999999997</v>
      </c>
      <c r="Q6">
        <f>VLOOKUP(CDWU_Reserved,Table11316[#All],2,0)*((100-RI_Percentage)/100)</f>
        <v>7.9379999999999997</v>
      </c>
    </row>
    <row r="7" spans="2:17" x14ac:dyDescent="0.25">
      <c r="B7">
        <v>100</v>
      </c>
      <c r="C7" s="2">
        <v>1.512</v>
      </c>
      <c r="F7" s="5">
        <v>3</v>
      </c>
      <c r="G7" s="25">
        <v>100</v>
      </c>
      <c r="H7">
        <v>100</v>
      </c>
      <c r="I7">
        <f>VLOOKUP(G7,Table11316[#All],2,0)</f>
        <v>1.512</v>
      </c>
      <c r="J7">
        <f>VLOOKUP(H7,Table11316[#All],2,0)</f>
        <v>1.512</v>
      </c>
      <c r="L7">
        <f>IF(G7-CDWU_Reserved&lt;=0,0,G7-CDWU_Reserved)</f>
        <v>0</v>
      </c>
      <c r="M7">
        <f>IF(H7-CDWU_Reserved&lt;=0,0,H7-CDWU_Reserved)</f>
        <v>0</v>
      </c>
      <c r="N7">
        <f>IF(VLOOKUP(L7,Table11316[#All],2,0)&gt;0,VLOOKUP(L7,Table11316[#All],2,0),0)</f>
        <v>0</v>
      </c>
      <c r="O7">
        <f>VLOOKUP(M7,Table11316[#All],2,0)</f>
        <v>0</v>
      </c>
      <c r="P7">
        <f>VLOOKUP(CDWU_Reserved,Table11316[#All],2,0)*((100-RI_Percentage)/100)</f>
        <v>7.9379999999999997</v>
      </c>
      <c r="Q7">
        <f>VLOOKUP(CDWU_Reserved,Table11316[#All],2,0)*((100-RI_Percentage)/100)</f>
        <v>7.9379999999999997</v>
      </c>
    </row>
    <row r="8" spans="2:17" x14ac:dyDescent="0.25">
      <c r="B8">
        <v>200</v>
      </c>
      <c r="C8" s="2">
        <v>3.024</v>
      </c>
      <c r="F8" s="6">
        <v>4</v>
      </c>
      <c r="G8" s="25">
        <v>100</v>
      </c>
      <c r="H8">
        <v>100</v>
      </c>
      <c r="I8">
        <f>VLOOKUP(G8,Table11316[#All],2,0)</f>
        <v>1.512</v>
      </c>
      <c r="J8">
        <f>VLOOKUP(H8,Table11316[#All],2,0)</f>
        <v>1.512</v>
      </c>
      <c r="L8">
        <f>IF(G8-CDWU_Reserved&lt;=0,0,G8-CDWU_Reserved)</f>
        <v>0</v>
      </c>
      <c r="M8">
        <f>IF(H8-CDWU_Reserved&lt;=0,0,H8-CDWU_Reserved)</f>
        <v>0</v>
      </c>
      <c r="N8">
        <f>IF(VLOOKUP(L8,Table11316[#All],2,0)&gt;0,VLOOKUP(L8,Table11316[#All],2,0),0)</f>
        <v>0</v>
      </c>
      <c r="O8">
        <f>VLOOKUP(M8,Table11316[#All],2,0)</f>
        <v>0</v>
      </c>
      <c r="P8">
        <f>VLOOKUP(CDWU_Reserved,Table11316[#All],2,0)*((100-RI_Percentage)/100)</f>
        <v>7.9379999999999997</v>
      </c>
      <c r="Q8">
        <f>VLOOKUP(CDWU_Reserved,Table11316[#All],2,0)*((100-RI_Percentage)/100)</f>
        <v>7.9379999999999997</v>
      </c>
    </row>
    <row r="9" spans="2:17" x14ac:dyDescent="0.25">
      <c r="B9">
        <v>300</v>
      </c>
      <c r="C9" s="2">
        <v>4.5359999999999996</v>
      </c>
      <c r="F9" s="5">
        <v>5</v>
      </c>
      <c r="G9" s="25">
        <v>3000</v>
      </c>
      <c r="H9">
        <v>3000</v>
      </c>
      <c r="I9">
        <f>VLOOKUP(G9,Table11316[#All],2,0)</f>
        <v>45.36</v>
      </c>
      <c r="J9">
        <f>VLOOKUP(H9,Table11316[#All],2,0)</f>
        <v>45.36</v>
      </c>
      <c r="L9">
        <f>IF(G9-CDWU_Reserved&lt;=0,0,G9-CDWU_Reserved)</f>
        <v>1500</v>
      </c>
      <c r="M9">
        <f>IF(H9-CDWU_Reserved&lt;=0,0,H9-CDWU_Reserved)</f>
        <v>1500</v>
      </c>
      <c r="N9">
        <f>IF(VLOOKUP(L9,Table11316[#All],2,0)&gt;0,VLOOKUP(L9,Table11316[#All],2,0),0)</f>
        <v>22.68</v>
      </c>
      <c r="O9">
        <f>VLOOKUP(M9,Table11316[#All],2,0)</f>
        <v>22.68</v>
      </c>
      <c r="P9">
        <f>VLOOKUP(CDWU_Reserved,Table11316[#All],2,0)*((100-RI_Percentage)/100)</f>
        <v>7.9379999999999997</v>
      </c>
      <c r="Q9">
        <f>VLOOKUP(CDWU_Reserved,Table11316[#All],2,0)*((100-RI_Percentage)/100)</f>
        <v>7.9379999999999997</v>
      </c>
    </row>
    <row r="10" spans="2:17" x14ac:dyDescent="0.25">
      <c r="B10">
        <v>400</v>
      </c>
      <c r="C10" s="2">
        <v>6.048</v>
      </c>
      <c r="F10" s="6">
        <v>6</v>
      </c>
      <c r="G10" s="25">
        <v>3000</v>
      </c>
      <c r="H10">
        <v>3000</v>
      </c>
      <c r="I10">
        <f>VLOOKUP(G10,Table11316[#All],2,0)</f>
        <v>45.36</v>
      </c>
      <c r="J10">
        <f>VLOOKUP(H10,Table11316[#All],2,0)</f>
        <v>45.36</v>
      </c>
      <c r="L10">
        <f>IF(G10-CDWU_Reserved&lt;=0,0,G10-CDWU_Reserved)</f>
        <v>1500</v>
      </c>
      <c r="M10">
        <f>IF(H10-CDWU_Reserved&lt;=0,0,H10-CDWU_Reserved)</f>
        <v>1500</v>
      </c>
      <c r="N10">
        <f>IF(VLOOKUP(L10,Table11316[#All],2,0)&gt;0,VLOOKUP(L10,Table11316[#All],2,0),0)</f>
        <v>22.68</v>
      </c>
      <c r="O10">
        <f>VLOOKUP(M10,Table11316[#All],2,0)</f>
        <v>22.68</v>
      </c>
      <c r="P10">
        <f>VLOOKUP(CDWU_Reserved,Table11316[#All],2,0)*((100-RI_Percentage)/100)</f>
        <v>7.9379999999999997</v>
      </c>
      <c r="Q10">
        <f>VLOOKUP(CDWU_Reserved,Table11316[#All],2,0)*((100-RI_Percentage)/100)</f>
        <v>7.9379999999999997</v>
      </c>
    </row>
    <row r="11" spans="2:17" x14ac:dyDescent="0.25">
      <c r="B11">
        <v>500</v>
      </c>
      <c r="C11" s="2">
        <v>7.56</v>
      </c>
      <c r="F11" s="5">
        <v>7</v>
      </c>
      <c r="G11" s="25">
        <v>3000</v>
      </c>
      <c r="H11">
        <v>3000</v>
      </c>
      <c r="I11">
        <f>VLOOKUP(G11,Table11316[#All],2,0)</f>
        <v>45.36</v>
      </c>
      <c r="J11">
        <f>VLOOKUP(H11,Table11316[#All],2,0)</f>
        <v>45.36</v>
      </c>
      <c r="L11">
        <f>IF(G11-CDWU_Reserved&lt;=0,0,G11-CDWU_Reserved)</f>
        <v>1500</v>
      </c>
      <c r="M11">
        <f>IF(H11-CDWU_Reserved&lt;=0,0,H11-CDWU_Reserved)</f>
        <v>1500</v>
      </c>
      <c r="N11">
        <f>IF(VLOOKUP(L11,Table11316[#All],2,0)&gt;0,VLOOKUP(L11,Table11316[#All],2,0),0)</f>
        <v>22.68</v>
      </c>
      <c r="O11">
        <f>VLOOKUP(M11,Table11316[#All],2,0)</f>
        <v>22.68</v>
      </c>
      <c r="P11">
        <f>VLOOKUP(CDWU_Reserved,Table11316[#All],2,0)*((100-RI_Percentage)/100)</f>
        <v>7.9379999999999997</v>
      </c>
      <c r="Q11">
        <f>VLOOKUP(CDWU_Reserved,Table11316[#All],2,0)*((100-RI_Percentage)/100)</f>
        <v>7.9379999999999997</v>
      </c>
    </row>
    <row r="12" spans="2:17" x14ac:dyDescent="0.25">
      <c r="B12">
        <v>600</v>
      </c>
      <c r="C12" s="2">
        <v>9.0719999999999992</v>
      </c>
      <c r="F12" s="6">
        <v>8</v>
      </c>
      <c r="G12" s="25">
        <v>1500</v>
      </c>
      <c r="H12">
        <v>500</v>
      </c>
      <c r="I12">
        <f>VLOOKUP(G12,Table11316[#All],2,0)</f>
        <v>22.68</v>
      </c>
      <c r="J12">
        <f>VLOOKUP(H12,Table11316[#All],2,0)</f>
        <v>7.56</v>
      </c>
      <c r="L12">
        <f>IF(G12-CDWU_Reserved&lt;=0,0,G12-CDWU_Reserved)</f>
        <v>0</v>
      </c>
      <c r="M12">
        <f>IF(H12-CDWU_Reserved&lt;=0,0,H12-CDWU_Reserved)</f>
        <v>0</v>
      </c>
      <c r="N12">
        <f>IF(VLOOKUP(L12,Table11316[#All],2,0)&gt;0,VLOOKUP(L12,Table11316[#All],2,0),0)</f>
        <v>0</v>
      </c>
      <c r="O12">
        <f>VLOOKUP(M12,Table11316[#All],2,0)</f>
        <v>0</v>
      </c>
      <c r="P12">
        <f>VLOOKUP(CDWU_Reserved,Table11316[#All],2,0)*((100-RI_Percentage)/100)</f>
        <v>7.9379999999999997</v>
      </c>
      <c r="Q12">
        <f>VLOOKUP(CDWU_Reserved,Table11316[#All],2,0)*((100-RI_Percentage)/100)</f>
        <v>7.9379999999999997</v>
      </c>
    </row>
    <row r="13" spans="2:17" x14ac:dyDescent="0.25">
      <c r="B13">
        <v>700</v>
      </c>
      <c r="C13" s="2">
        <v>10.584</v>
      </c>
      <c r="F13" s="5">
        <v>9</v>
      </c>
      <c r="G13" s="25">
        <v>1500</v>
      </c>
      <c r="H13">
        <v>500</v>
      </c>
      <c r="I13">
        <f>VLOOKUP(G13,Table11316[#All],2,0)</f>
        <v>22.68</v>
      </c>
      <c r="J13">
        <f>VLOOKUP(H13,Table11316[#All],2,0)</f>
        <v>7.56</v>
      </c>
      <c r="L13">
        <f>IF(G13-CDWU_Reserved&lt;=0,0,G13-CDWU_Reserved)</f>
        <v>0</v>
      </c>
      <c r="M13">
        <f>IF(H13-CDWU_Reserved&lt;=0,0,H13-CDWU_Reserved)</f>
        <v>0</v>
      </c>
      <c r="N13">
        <f>IF(VLOOKUP(L13,Table11316[#All],2,0)&gt;0,VLOOKUP(L13,Table11316[#All],2,0),0)</f>
        <v>0</v>
      </c>
      <c r="O13">
        <f>VLOOKUP(M13,Table11316[#All],2,0)</f>
        <v>0</v>
      </c>
      <c r="P13">
        <f>VLOOKUP(CDWU_Reserved,Table11316[#All],2,0)*((100-RI_Percentage)/100)</f>
        <v>7.9379999999999997</v>
      </c>
      <c r="Q13">
        <f>VLOOKUP(CDWU_Reserved,Table11316[#All],2,0)*((100-RI_Percentage)/100)</f>
        <v>7.9379999999999997</v>
      </c>
    </row>
    <row r="14" spans="2:17" x14ac:dyDescent="0.25">
      <c r="B14">
        <v>800</v>
      </c>
      <c r="C14" s="2">
        <v>12.096</v>
      </c>
      <c r="F14" s="6">
        <v>10</v>
      </c>
      <c r="G14" s="25">
        <v>1500</v>
      </c>
      <c r="H14">
        <v>500</v>
      </c>
      <c r="I14">
        <f>VLOOKUP(G14,Table11316[#All],2,0)</f>
        <v>22.68</v>
      </c>
      <c r="J14">
        <f>VLOOKUP(H14,Table11316[#All],2,0)</f>
        <v>7.56</v>
      </c>
      <c r="L14">
        <f>IF(G14-CDWU_Reserved&lt;=0,0,G14-CDWU_Reserved)</f>
        <v>0</v>
      </c>
      <c r="M14">
        <f>IF(H14-CDWU_Reserved&lt;=0,0,H14-CDWU_Reserved)</f>
        <v>0</v>
      </c>
      <c r="N14">
        <f>IF(VLOOKUP(L14,Table11316[#All],2,0)&gt;0,VLOOKUP(L14,Table11316[#All],2,0),0)</f>
        <v>0</v>
      </c>
      <c r="O14">
        <f>VLOOKUP(M14,Table11316[#All],2,0)</f>
        <v>0</v>
      </c>
      <c r="P14">
        <f>VLOOKUP(CDWU_Reserved,Table11316[#All],2,0)*((100-RI_Percentage)/100)</f>
        <v>7.9379999999999997</v>
      </c>
      <c r="Q14">
        <f>VLOOKUP(CDWU_Reserved,Table11316[#All],2,0)*((100-RI_Percentage)/100)</f>
        <v>7.9379999999999997</v>
      </c>
    </row>
    <row r="15" spans="2:17" x14ac:dyDescent="0.25">
      <c r="B15">
        <v>900</v>
      </c>
      <c r="C15" s="2">
        <v>13.608000000000001</v>
      </c>
      <c r="F15" s="5">
        <v>11</v>
      </c>
      <c r="G15" s="25">
        <v>1500</v>
      </c>
      <c r="H15">
        <v>500</v>
      </c>
      <c r="I15">
        <f>VLOOKUP(G15,Table11316[#All],2,0)</f>
        <v>22.68</v>
      </c>
      <c r="J15">
        <f>VLOOKUP(H15,Table11316[#All],2,0)</f>
        <v>7.56</v>
      </c>
      <c r="L15">
        <f>IF(G15-CDWU_Reserved&lt;=0,0,G15-CDWU_Reserved)</f>
        <v>0</v>
      </c>
      <c r="M15">
        <f>IF(H15-CDWU_Reserved&lt;=0,0,H15-CDWU_Reserved)</f>
        <v>0</v>
      </c>
      <c r="N15">
        <f>IF(VLOOKUP(L15,Table11316[#All],2,0)&gt;0,VLOOKUP(L15,Table11316[#All],2,0),0)</f>
        <v>0</v>
      </c>
      <c r="O15">
        <f>VLOOKUP(M15,Table11316[#All],2,0)</f>
        <v>0</v>
      </c>
      <c r="P15">
        <f>VLOOKUP(CDWU_Reserved,Table11316[#All],2,0)*((100-RI_Percentage)/100)</f>
        <v>7.9379999999999997</v>
      </c>
      <c r="Q15">
        <f>VLOOKUP(CDWU_Reserved,Table11316[#All],2,0)*((100-RI_Percentage)/100)</f>
        <v>7.9379999999999997</v>
      </c>
    </row>
    <row r="16" spans="2:17" x14ac:dyDescent="0.25">
      <c r="B16">
        <v>1000</v>
      </c>
      <c r="C16" s="2">
        <v>15.12</v>
      </c>
      <c r="F16" s="6">
        <v>12</v>
      </c>
      <c r="G16" s="25">
        <v>1500</v>
      </c>
      <c r="H16">
        <v>500</v>
      </c>
      <c r="I16">
        <f>VLOOKUP(G16,Table11316[#All],2,0)</f>
        <v>22.68</v>
      </c>
      <c r="J16">
        <f>VLOOKUP(H16,Table11316[#All],2,0)</f>
        <v>7.56</v>
      </c>
      <c r="L16">
        <f>IF(G16-CDWU_Reserved&lt;=0,0,G16-CDWU_Reserved)</f>
        <v>0</v>
      </c>
      <c r="M16">
        <f>IF(H16-CDWU_Reserved&lt;=0,0,H16-CDWU_Reserved)</f>
        <v>0</v>
      </c>
      <c r="N16">
        <f>IF(VLOOKUP(L16,Table11316[#All],2,0)&gt;0,VLOOKUP(L16,Table11316[#All],2,0),0)</f>
        <v>0</v>
      </c>
      <c r="O16">
        <f>VLOOKUP(M16,Table11316[#All],2,0)</f>
        <v>0</v>
      </c>
      <c r="P16">
        <f>VLOOKUP(CDWU_Reserved,Table11316[#All],2,0)*((100-RI_Percentage)/100)</f>
        <v>7.9379999999999997</v>
      </c>
      <c r="Q16">
        <f>VLOOKUP(CDWU_Reserved,Table11316[#All],2,0)*((100-RI_Percentage)/100)</f>
        <v>7.9379999999999997</v>
      </c>
    </row>
    <row r="17" spans="2:17" x14ac:dyDescent="0.25">
      <c r="B17">
        <v>1100</v>
      </c>
      <c r="C17" s="2">
        <v>16.632000000000001</v>
      </c>
      <c r="F17" s="5">
        <v>13</v>
      </c>
      <c r="G17" s="25">
        <v>1500</v>
      </c>
      <c r="H17">
        <v>500</v>
      </c>
      <c r="I17">
        <f>VLOOKUP(G17,Table11316[#All],2,0)</f>
        <v>22.68</v>
      </c>
      <c r="J17">
        <f>VLOOKUP(H17,Table11316[#All],2,0)</f>
        <v>7.56</v>
      </c>
      <c r="L17">
        <f>IF(G17-CDWU_Reserved&lt;=0,0,G17-CDWU_Reserved)</f>
        <v>0</v>
      </c>
      <c r="M17">
        <f>IF(H17-CDWU_Reserved&lt;=0,0,H17-CDWU_Reserved)</f>
        <v>0</v>
      </c>
      <c r="N17">
        <f>IF(VLOOKUP(L17,Table11316[#All],2,0)&gt;0,VLOOKUP(L17,Table11316[#All],2,0),0)</f>
        <v>0</v>
      </c>
      <c r="O17">
        <f>VLOOKUP(M17,Table11316[#All],2,0)</f>
        <v>0</v>
      </c>
      <c r="P17">
        <f>VLOOKUP(CDWU_Reserved,Table11316[#All],2,0)*((100-RI_Percentage)/100)</f>
        <v>7.9379999999999997</v>
      </c>
      <c r="Q17">
        <f>VLOOKUP(CDWU_Reserved,Table11316[#All],2,0)*((100-RI_Percentage)/100)</f>
        <v>7.9379999999999997</v>
      </c>
    </row>
    <row r="18" spans="2:17" x14ac:dyDescent="0.25">
      <c r="B18">
        <v>1200</v>
      </c>
      <c r="C18" s="2">
        <v>18.143999999999998</v>
      </c>
      <c r="F18" s="6">
        <v>14</v>
      </c>
      <c r="G18" s="25">
        <v>1500</v>
      </c>
      <c r="H18">
        <v>500</v>
      </c>
      <c r="I18">
        <f>VLOOKUP(G18,Table11316[#All],2,0)</f>
        <v>22.68</v>
      </c>
      <c r="J18">
        <f>VLOOKUP(H18,Table11316[#All],2,0)</f>
        <v>7.56</v>
      </c>
      <c r="L18">
        <f>IF(G18-CDWU_Reserved&lt;=0,0,G18-CDWU_Reserved)</f>
        <v>0</v>
      </c>
      <c r="M18">
        <f>IF(H18-CDWU_Reserved&lt;=0,0,H18-CDWU_Reserved)</f>
        <v>0</v>
      </c>
      <c r="N18">
        <f>IF(VLOOKUP(L18,Table11316[#All],2,0)&gt;0,VLOOKUP(L18,Table11316[#All],2,0),0)</f>
        <v>0</v>
      </c>
      <c r="O18">
        <f>VLOOKUP(M18,Table11316[#All],2,0)</f>
        <v>0</v>
      </c>
      <c r="P18">
        <f>VLOOKUP(CDWU_Reserved,Table11316[#All],2,0)*((100-RI_Percentage)/100)</f>
        <v>7.9379999999999997</v>
      </c>
      <c r="Q18">
        <f>VLOOKUP(CDWU_Reserved,Table11316[#All],2,0)*((100-RI_Percentage)/100)</f>
        <v>7.9379999999999997</v>
      </c>
    </row>
    <row r="19" spans="2:17" x14ac:dyDescent="0.25">
      <c r="B19">
        <v>1300</v>
      </c>
      <c r="C19" s="2">
        <v>19.655999999999999</v>
      </c>
      <c r="F19" s="5">
        <v>15</v>
      </c>
      <c r="G19" s="25">
        <v>1500</v>
      </c>
      <c r="H19">
        <v>500</v>
      </c>
      <c r="I19">
        <f>VLOOKUP(G19,Table11316[#All],2,0)</f>
        <v>22.68</v>
      </c>
      <c r="J19">
        <f>VLOOKUP(H19,Table11316[#All],2,0)</f>
        <v>7.56</v>
      </c>
      <c r="L19">
        <f>IF(G19-CDWU_Reserved&lt;=0,0,G19-CDWU_Reserved)</f>
        <v>0</v>
      </c>
      <c r="M19">
        <f>IF(H19-CDWU_Reserved&lt;=0,0,H19-CDWU_Reserved)</f>
        <v>0</v>
      </c>
      <c r="N19">
        <f>IF(VLOOKUP(L19,Table11316[#All],2,0)&gt;0,VLOOKUP(L19,Table11316[#All],2,0),0)</f>
        <v>0</v>
      </c>
      <c r="O19">
        <f>VLOOKUP(M19,Table11316[#All],2,0)</f>
        <v>0</v>
      </c>
      <c r="P19">
        <f>VLOOKUP(CDWU_Reserved,Table11316[#All],2,0)*((100-RI_Percentage)/100)</f>
        <v>7.9379999999999997</v>
      </c>
      <c r="Q19">
        <f>VLOOKUP(CDWU_Reserved,Table11316[#All],2,0)*((100-RI_Percentage)/100)</f>
        <v>7.9379999999999997</v>
      </c>
    </row>
    <row r="20" spans="2:17" x14ac:dyDescent="0.25">
      <c r="B20">
        <v>1400</v>
      </c>
      <c r="C20" s="2">
        <v>21.167999999999999</v>
      </c>
      <c r="F20" s="6">
        <v>16</v>
      </c>
      <c r="G20" s="25">
        <v>1500</v>
      </c>
      <c r="H20">
        <v>500</v>
      </c>
      <c r="I20">
        <f>VLOOKUP(G20,Table11316[#All],2,0)</f>
        <v>22.68</v>
      </c>
      <c r="J20">
        <f>VLOOKUP(H20,Table11316[#All],2,0)</f>
        <v>7.56</v>
      </c>
      <c r="L20">
        <f>IF(G20-CDWU_Reserved&lt;=0,0,G20-CDWU_Reserved)</f>
        <v>0</v>
      </c>
      <c r="M20">
        <f>IF(H20-CDWU_Reserved&lt;=0,0,H20-CDWU_Reserved)</f>
        <v>0</v>
      </c>
      <c r="N20">
        <f>IF(VLOOKUP(L20,Table11316[#All],2,0)&gt;0,VLOOKUP(L20,Table11316[#All],2,0),0)</f>
        <v>0</v>
      </c>
      <c r="O20">
        <f>VLOOKUP(M20,Table11316[#All],2,0)</f>
        <v>0</v>
      </c>
      <c r="P20">
        <f>VLOOKUP(CDWU_Reserved,Table11316[#All],2,0)*((100-RI_Percentage)/100)</f>
        <v>7.9379999999999997</v>
      </c>
      <c r="Q20">
        <f>VLOOKUP(CDWU_Reserved,Table11316[#All],2,0)*((100-RI_Percentage)/100)</f>
        <v>7.9379999999999997</v>
      </c>
    </row>
    <row r="21" spans="2:17" x14ac:dyDescent="0.25">
      <c r="B21">
        <v>1500</v>
      </c>
      <c r="C21" s="2">
        <v>22.68</v>
      </c>
      <c r="F21" s="5">
        <v>17</v>
      </c>
      <c r="G21" s="25">
        <v>1500</v>
      </c>
      <c r="H21">
        <v>500</v>
      </c>
      <c r="I21">
        <f>VLOOKUP(G21,Table11316[#All],2,0)</f>
        <v>22.68</v>
      </c>
      <c r="J21">
        <f>VLOOKUP(H21,Table11316[#All],2,0)</f>
        <v>7.56</v>
      </c>
      <c r="L21">
        <f>IF(G21-CDWU_Reserved&lt;=0,0,G21-CDWU_Reserved)</f>
        <v>0</v>
      </c>
      <c r="M21">
        <f>IF(H21-CDWU_Reserved&lt;=0,0,H21-CDWU_Reserved)</f>
        <v>0</v>
      </c>
      <c r="N21">
        <f>IF(VLOOKUP(L21,Table11316[#All],2,0)&gt;0,VLOOKUP(L21,Table11316[#All],2,0),0)</f>
        <v>0</v>
      </c>
      <c r="O21">
        <f>VLOOKUP(M21,Table11316[#All],2,0)</f>
        <v>0</v>
      </c>
      <c r="P21">
        <f>VLOOKUP(CDWU_Reserved,Table11316[#All],2,0)*((100-RI_Percentage)/100)</f>
        <v>7.9379999999999997</v>
      </c>
      <c r="Q21">
        <f>VLOOKUP(CDWU_Reserved,Table11316[#All],2,0)*((100-RI_Percentage)/100)</f>
        <v>7.9379999999999997</v>
      </c>
    </row>
    <row r="22" spans="2:17" x14ac:dyDescent="0.25">
      <c r="B22">
        <v>1600</v>
      </c>
      <c r="C22" s="2">
        <v>24.192</v>
      </c>
      <c r="F22" s="6">
        <v>18</v>
      </c>
      <c r="G22" s="25">
        <v>1500</v>
      </c>
      <c r="H22">
        <v>500</v>
      </c>
      <c r="I22">
        <f>VLOOKUP(G22,Table11316[#All],2,0)</f>
        <v>22.68</v>
      </c>
      <c r="J22">
        <f>VLOOKUP(H22,Table11316[#All],2,0)</f>
        <v>7.56</v>
      </c>
      <c r="L22">
        <f>IF(G22-CDWU_Reserved&lt;=0,0,G22-CDWU_Reserved)</f>
        <v>0</v>
      </c>
      <c r="M22">
        <f>IF(H22-CDWU_Reserved&lt;=0,0,H22-CDWU_Reserved)</f>
        <v>0</v>
      </c>
      <c r="N22">
        <f>IF(VLOOKUP(L22,Table11316[#All],2,0)&gt;0,VLOOKUP(L22,Table11316[#All],2,0),0)</f>
        <v>0</v>
      </c>
      <c r="O22">
        <f>VLOOKUP(M22,Table11316[#All],2,0)</f>
        <v>0</v>
      </c>
      <c r="P22">
        <f>VLOOKUP(CDWU_Reserved,Table11316[#All],2,0)*((100-RI_Percentage)/100)</f>
        <v>7.9379999999999997</v>
      </c>
      <c r="Q22">
        <f>VLOOKUP(CDWU_Reserved,Table11316[#All],2,0)*((100-RI_Percentage)/100)</f>
        <v>7.9379999999999997</v>
      </c>
    </row>
    <row r="23" spans="2:17" x14ac:dyDescent="0.25">
      <c r="B23">
        <v>1700</v>
      </c>
      <c r="C23" s="2">
        <v>25.704000000000001</v>
      </c>
      <c r="F23" s="5">
        <v>19</v>
      </c>
      <c r="G23" s="25">
        <v>100</v>
      </c>
      <c r="H23">
        <v>100</v>
      </c>
      <c r="I23">
        <f>VLOOKUP(G23,Table11316[#All],2,0)</f>
        <v>1.512</v>
      </c>
      <c r="J23">
        <f>VLOOKUP(H23,Table11316[#All],2,0)</f>
        <v>1.512</v>
      </c>
      <c r="L23">
        <f>IF(G23-CDWU_Reserved&lt;=0,0,G23-CDWU_Reserved)</f>
        <v>0</v>
      </c>
      <c r="M23">
        <f>IF(H23-CDWU_Reserved&lt;=0,0,H23-CDWU_Reserved)</f>
        <v>0</v>
      </c>
      <c r="N23">
        <f>IF(VLOOKUP(L23,Table11316[#All],2,0)&gt;0,VLOOKUP(L23,Table11316[#All],2,0),0)</f>
        <v>0</v>
      </c>
      <c r="O23">
        <f>VLOOKUP(M23,Table11316[#All],2,0)</f>
        <v>0</v>
      </c>
      <c r="P23">
        <f>VLOOKUP(CDWU_Reserved,Table11316[#All],2,0)*((100-RI_Percentage)/100)</f>
        <v>7.9379999999999997</v>
      </c>
      <c r="Q23">
        <f>VLOOKUP(CDWU_Reserved,Table11316[#All],2,0)*((100-RI_Percentage)/100)</f>
        <v>7.9379999999999997</v>
      </c>
    </row>
    <row r="24" spans="2:17" x14ac:dyDescent="0.25">
      <c r="B24">
        <v>1800</v>
      </c>
      <c r="C24" s="2">
        <v>27.216000000000001</v>
      </c>
      <c r="F24" s="6">
        <v>20</v>
      </c>
      <c r="G24" s="25">
        <v>100</v>
      </c>
      <c r="H24">
        <v>100</v>
      </c>
      <c r="I24">
        <f>VLOOKUP(G24,Table11316[#All],2,0)</f>
        <v>1.512</v>
      </c>
      <c r="J24">
        <f>VLOOKUP(H24,Table11316[#All],2,0)</f>
        <v>1.512</v>
      </c>
      <c r="L24">
        <f>IF(G24-CDWU_Reserved&lt;=0,0,G24-CDWU_Reserved)</f>
        <v>0</v>
      </c>
      <c r="M24">
        <f>IF(H24-CDWU_Reserved&lt;=0,0,H24-CDWU_Reserved)</f>
        <v>0</v>
      </c>
      <c r="N24">
        <f>IF(VLOOKUP(L24,Table11316[#All],2,0)&gt;0,VLOOKUP(L24,Table11316[#All],2,0),0)</f>
        <v>0</v>
      </c>
      <c r="O24">
        <f>VLOOKUP(M24,Table11316[#All],2,0)</f>
        <v>0</v>
      </c>
      <c r="P24">
        <f>VLOOKUP(CDWU_Reserved,Table11316[#All],2,0)*((100-RI_Percentage)/100)</f>
        <v>7.9379999999999997</v>
      </c>
      <c r="Q24">
        <f>VLOOKUP(CDWU_Reserved,Table11316[#All],2,0)*((100-RI_Percentage)/100)</f>
        <v>7.9379999999999997</v>
      </c>
    </row>
    <row r="25" spans="2:17" x14ac:dyDescent="0.25">
      <c r="B25">
        <v>1900</v>
      </c>
      <c r="C25" s="2">
        <v>28.728000000000002</v>
      </c>
      <c r="F25" s="5">
        <v>21</v>
      </c>
      <c r="G25" s="25">
        <v>100</v>
      </c>
      <c r="H25">
        <v>100</v>
      </c>
      <c r="I25">
        <f>VLOOKUP(G25,Table11316[#All],2,0)</f>
        <v>1.512</v>
      </c>
      <c r="J25">
        <f>VLOOKUP(H25,Table11316[#All],2,0)</f>
        <v>1.512</v>
      </c>
      <c r="L25">
        <f>IF(G25-CDWU_Reserved&lt;=0,0,G25-CDWU_Reserved)</f>
        <v>0</v>
      </c>
      <c r="M25">
        <f>IF(H25-CDWU_Reserved&lt;=0,0,H25-CDWU_Reserved)</f>
        <v>0</v>
      </c>
      <c r="N25">
        <f>IF(VLOOKUP(L25,Table11316[#All],2,0)&gt;0,VLOOKUP(L25,Table11316[#All],2,0),0)</f>
        <v>0</v>
      </c>
      <c r="O25">
        <f>VLOOKUP(M25,Table11316[#All],2,0)</f>
        <v>0</v>
      </c>
      <c r="P25">
        <f>VLOOKUP(CDWU_Reserved,Table11316[#All],2,0)*((100-RI_Percentage)/100)</f>
        <v>7.9379999999999997</v>
      </c>
      <c r="Q25">
        <f>VLOOKUP(CDWU_Reserved,Table11316[#All],2,0)*((100-RI_Percentage)/100)</f>
        <v>7.9379999999999997</v>
      </c>
    </row>
    <row r="26" spans="2:17" x14ac:dyDescent="0.25">
      <c r="B26">
        <v>2000</v>
      </c>
      <c r="C26" s="2">
        <v>30.24</v>
      </c>
      <c r="F26" s="6">
        <v>22</v>
      </c>
      <c r="G26" s="25">
        <v>100</v>
      </c>
      <c r="H26">
        <v>100</v>
      </c>
      <c r="I26">
        <f>VLOOKUP(G26,Table11316[#All],2,0)</f>
        <v>1.512</v>
      </c>
      <c r="J26">
        <f>VLOOKUP(H26,Table11316[#All],2,0)</f>
        <v>1.512</v>
      </c>
      <c r="L26">
        <f>IF(G26-CDWU_Reserved&lt;=0,0,G26-CDWU_Reserved)</f>
        <v>0</v>
      </c>
      <c r="M26">
        <f>IF(H26-CDWU_Reserved&lt;=0,0,H26-CDWU_Reserved)</f>
        <v>0</v>
      </c>
      <c r="N26">
        <f>IF(VLOOKUP(L26,Table11316[#All],2,0)&gt;0,VLOOKUP(L26,Table11316[#All],2,0),0)</f>
        <v>0</v>
      </c>
      <c r="O26">
        <f>VLOOKUP(M26,Table11316[#All],2,0)</f>
        <v>0</v>
      </c>
      <c r="P26">
        <f>VLOOKUP(CDWU_Reserved,Table11316[#All],2,0)*((100-RI_Percentage)/100)</f>
        <v>7.9379999999999997</v>
      </c>
      <c r="Q26">
        <f>VLOOKUP(CDWU_Reserved,Table11316[#All],2,0)*((100-RI_Percentage)/100)</f>
        <v>7.9379999999999997</v>
      </c>
    </row>
    <row r="27" spans="2:17" x14ac:dyDescent="0.25">
      <c r="B27">
        <v>2100</v>
      </c>
      <c r="C27" s="2">
        <v>31.751999999999999</v>
      </c>
      <c r="F27" s="5">
        <v>23</v>
      </c>
      <c r="G27" s="25">
        <v>100</v>
      </c>
      <c r="H27">
        <v>100</v>
      </c>
      <c r="I27">
        <f>VLOOKUP(G27,Table11316[#All],2,0)</f>
        <v>1.512</v>
      </c>
      <c r="J27">
        <f>VLOOKUP(H27,Table11316[#All],2,0)</f>
        <v>1.512</v>
      </c>
      <c r="L27">
        <f>IF(G27-CDWU_Reserved&lt;=0,0,G27-CDWU_Reserved)</f>
        <v>0</v>
      </c>
      <c r="M27">
        <f>IF(H27-CDWU_Reserved&lt;=0,0,H27-CDWU_Reserved)</f>
        <v>0</v>
      </c>
      <c r="N27">
        <f>IF(VLOOKUP(L27,Table11316[#All],2,0)&gt;0,VLOOKUP(L27,Table11316[#All],2,0),0)</f>
        <v>0</v>
      </c>
      <c r="O27">
        <f>VLOOKUP(M27,Table11316[#All],2,0)</f>
        <v>0</v>
      </c>
      <c r="P27">
        <f>VLOOKUP(CDWU_Reserved,Table11316[#All],2,0)*((100-RI_Percentage)/100)</f>
        <v>7.9379999999999997</v>
      </c>
      <c r="Q27">
        <f>VLOOKUP(CDWU_Reserved,Table11316[#All],2,0)*((100-RI_Percentage)/100)</f>
        <v>7.9379999999999997</v>
      </c>
    </row>
    <row r="28" spans="2:17" x14ac:dyDescent="0.25">
      <c r="B28">
        <v>2200</v>
      </c>
      <c r="C28" s="2">
        <v>33.264000000000003</v>
      </c>
      <c r="F28" s="6">
        <v>24</v>
      </c>
      <c r="G28" s="25">
        <v>100</v>
      </c>
      <c r="H28">
        <v>100</v>
      </c>
      <c r="I28">
        <f>VLOOKUP(G28,Table11316[#All],2,0)</f>
        <v>1.512</v>
      </c>
      <c r="J28">
        <f>VLOOKUP(H28,Table11316[#All],2,0)</f>
        <v>1.512</v>
      </c>
      <c r="L28">
        <f>IF(G28-CDWU_Reserved&lt;=0,0,G28-CDWU_Reserved)</f>
        <v>0</v>
      </c>
      <c r="M28">
        <f>IF(H28-CDWU_Reserved&lt;=0,0,H28-CDWU_Reserved)</f>
        <v>0</v>
      </c>
      <c r="N28">
        <f>IF(VLOOKUP(L28,Table11316[#All],2,0)&gt;0,VLOOKUP(L28,Table11316[#All],2,0),0)</f>
        <v>0</v>
      </c>
      <c r="O28">
        <f>VLOOKUP(M28,Table11316[#All],2,0)</f>
        <v>0</v>
      </c>
      <c r="P28">
        <f>VLOOKUP(CDWU_Reserved,Table11316[#All],2,0)*((100-RI_Percentage)/100)</f>
        <v>7.9379999999999997</v>
      </c>
      <c r="Q28">
        <f>VLOOKUP(CDWU_Reserved,Table11316[#All],2,0)*((100-RI_Percentage)/100)</f>
        <v>7.9379999999999997</v>
      </c>
    </row>
    <row r="29" spans="2:17" x14ac:dyDescent="0.25">
      <c r="B29">
        <v>2300</v>
      </c>
      <c r="C29" s="2">
        <v>34.776000000000003</v>
      </c>
      <c r="E29" t="s">
        <v>31</v>
      </c>
      <c r="G29">
        <f>SUM(G5:G28)/24</f>
        <v>1104.1666666666667</v>
      </c>
      <c r="H29">
        <f>SUM(H5:H28)/24</f>
        <v>645.83333333333337</v>
      </c>
    </row>
    <row r="30" spans="2:17" x14ac:dyDescent="0.25">
      <c r="B30">
        <v>2400</v>
      </c>
      <c r="C30" s="2">
        <v>36.287999999999997</v>
      </c>
    </row>
    <row r="31" spans="2:17" x14ac:dyDescent="0.25">
      <c r="B31">
        <v>2500</v>
      </c>
      <c r="C31" s="2">
        <v>37.799999999999997</v>
      </c>
      <c r="E31" t="s">
        <v>12</v>
      </c>
      <c r="G31" s="25">
        <v>8</v>
      </c>
    </row>
    <row r="32" spans="2:17" x14ac:dyDescent="0.25">
      <c r="B32">
        <v>2600</v>
      </c>
      <c r="C32" s="2">
        <v>39.311999999999998</v>
      </c>
      <c r="E32" t="s">
        <v>4</v>
      </c>
      <c r="I32" s="19">
        <f>SUM(I5:I28)</f>
        <v>400.68000000000006</v>
      </c>
      <c r="J32" s="17">
        <f>SUM(J5:J28)</f>
        <v>234.36</v>
      </c>
      <c r="N32">
        <f>SUM(N5:N28)</f>
        <v>68.039999999999992</v>
      </c>
      <c r="O32">
        <f>SUM(O5:O28)</f>
        <v>68.039999999999992</v>
      </c>
      <c r="P32">
        <f>SUM(P5:P28)</f>
        <v>190.51199999999994</v>
      </c>
      <c r="Q32">
        <f>SUM(P5:P28)</f>
        <v>190.51199999999994</v>
      </c>
    </row>
    <row r="33" spans="2:17" x14ac:dyDescent="0.25">
      <c r="B33">
        <v>2700</v>
      </c>
      <c r="C33" s="2">
        <v>40.823999999999998</v>
      </c>
    </row>
    <row r="34" spans="2:17" x14ac:dyDescent="0.25">
      <c r="B34">
        <v>2800</v>
      </c>
      <c r="C34" s="2">
        <v>42.335999999999999</v>
      </c>
    </row>
    <row r="35" spans="2:17" x14ac:dyDescent="0.25">
      <c r="B35">
        <v>2900</v>
      </c>
      <c r="C35" s="2">
        <v>43.847999999999999</v>
      </c>
    </row>
    <row r="36" spans="2:17" ht="23.25" x14ac:dyDescent="0.35">
      <c r="B36">
        <v>3000</v>
      </c>
      <c r="C36" s="2">
        <v>45.36</v>
      </c>
      <c r="E36" s="8" t="s">
        <v>6</v>
      </c>
      <c r="F36" s="8">
        <v>21</v>
      </c>
      <c r="G36" s="9" t="s">
        <v>7</v>
      </c>
      <c r="H36" s="15"/>
      <c r="I36" s="18">
        <f>F36*I32</f>
        <v>8414.2800000000007</v>
      </c>
      <c r="J36" s="10"/>
      <c r="K36" s="10"/>
      <c r="L36" s="9" t="s">
        <v>7</v>
      </c>
      <c r="M36" s="15">
        <f>F36*(N32+P32)</f>
        <v>5429.5919999999978</v>
      </c>
      <c r="N36" s="1"/>
      <c r="O36" s="20" t="s">
        <v>17</v>
      </c>
    </row>
    <row r="37" spans="2:17" x14ac:dyDescent="0.25">
      <c r="E37" s="8"/>
      <c r="F37" s="8">
        <v>10</v>
      </c>
      <c r="G37" s="9" t="s">
        <v>8</v>
      </c>
      <c r="H37" s="8"/>
      <c r="I37" s="18">
        <f>J32*F37</f>
        <v>2343.6000000000004</v>
      </c>
      <c r="J37" s="10"/>
      <c r="K37" s="10"/>
      <c r="L37" s="9" t="s">
        <v>8</v>
      </c>
      <c r="M37" s="15">
        <f>F37*(O32+Q32)</f>
        <v>2585.5199999999991</v>
      </c>
    </row>
    <row r="38" spans="2:17" x14ac:dyDescent="0.25">
      <c r="E38" s="8"/>
      <c r="F38" s="8"/>
      <c r="G38" s="9" t="s">
        <v>2</v>
      </c>
      <c r="H38" s="8"/>
      <c r="I38" s="18">
        <f>G31*Table261418[Price]</f>
        <v>1189.44</v>
      </c>
      <c r="J38" s="10"/>
      <c r="K38" s="10"/>
      <c r="L38" s="9" t="s">
        <v>2</v>
      </c>
      <c r="M38" s="15">
        <f>G31*Table261418[Price]</f>
        <v>1189.44</v>
      </c>
      <c r="O38" s="26" t="s">
        <v>18</v>
      </c>
      <c r="P38" s="26" t="s">
        <v>19</v>
      </c>
      <c r="Q38" s="26" t="s">
        <v>24</v>
      </c>
    </row>
    <row r="39" spans="2:17" ht="21" x14ac:dyDescent="0.35">
      <c r="B39" t="s">
        <v>25</v>
      </c>
      <c r="E39" s="8"/>
      <c r="F39" s="8"/>
      <c r="G39" s="8"/>
      <c r="H39" s="8"/>
      <c r="I39" s="16">
        <f>SUM(I36:I38)</f>
        <v>11947.320000000002</v>
      </c>
      <c r="J39" s="10"/>
      <c r="K39" s="10"/>
      <c r="L39" s="8"/>
      <c r="M39" s="16">
        <f>SUM(M36:M38)</f>
        <v>9204.5519999999979</v>
      </c>
      <c r="N39" s="7"/>
      <c r="O39" s="21">
        <f>I39-M39</f>
        <v>2742.7680000000037</v>
      </c>
      <c r="P39" s="23">
        <f>O39*12</f>
        <v>32913.216000000044</v>
      </c>
      <c r="Q39" s="23">
        <f>P39*M2</f>
        <v>98739.648000000132</v>
      </c>
    </row>
    <row r="40" spans="2:17" x14ac:dyDescent="0.25">
      <c r="B40" t="s">
        <v>23</v>
      </c>
      <c r="C40" t="s">
        <v>10</v>
      </c>
    </row>
    <row r="41" spans="2:17" x14ac:dyDescent="0.25">
      <c r="B41">
        <v>1</v>
      </c>
      <c r="C41">
        <v>35</v>
      </c>
    </row>
    <row r="42" spans="2:17" x14ac:dyDescent="0.25">
      <c r="B42">
        <v>3</v>
      </c>
      <c r="C42">
        <v>65</v>
      </c>
    </row>
    <row r="43" spans="2:17" x14ac:dyDescent="0.25">
      <c r="G43" s="24"/>
      <c r="H43" s="24"/>
    </row>
    <row r="44" spans="2:17" x14ac:dyDescent="0.25">
      <c r="G44" s="24"/>
      <c r="H44" s="24"/>
    </row>
    <row r="46" spans="2:17" x14ac:dyDescent="0.25">
      <c r="G46" s="24"/>
      <c r="H46" s="24"/>
    </row>
  </sheetData>
  <pageMargins left="0.7" right="0.7" top="0.75" bottom="0.75" header="0.3" footer="0.3"/>
  <pageSetup paperSize="9" orientation="portrait" horizontalDpi="4294967293" verticalDpi="0" r:id="rId1"/>
  <ignoredErrors>
    <ignoredError sqref="P5:Q5" calculatedColumn="1"/>
  </ignoredError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SQLDW_ReservedCapacity</vt:lpstr>
      <vt:lpstr>CDWU_Reserved</vt:lpstr>
      <vt:lpstr>RI_Percentage</vt:lpstr>
    </vt:vector>
  </TitlesOfParts>
  <Company>PON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erwin.dekreuk@axians.com</dc:creator>
  <cp:lastModifiedBy>Erwin de Kreuk</cp:lastModifiedBy>
  <dcterms:created xsi:type="dcterms:W3CDTF">2019-05-01T12:33:38Z</dcterms:created>
  <dcterms:modified xsi:type="dcterms:W3CDTF">2019-05-05T13:06:21Z</dcterms:modified>
</cp:coreProperties>
</file>